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решение комиссии № 06_2024 внесение изм в ТС 3\чистовик\"/>
    </mc:Choice>
  </mc:AlternateContent>
  <xr:revisionPtr revIDLastSave="0" documentId="13_ncr:1_{52FE0944-0481-4600-A5CB-25417F743DC4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№ 17" sheetId="1" r:id="rId1"/>
    <sheet name="Лист1" sheetId="2" r:id="rId2"/>
    <sheet name="расчет ФАП_коэфф_спец" sheetId="3" r:id="rId3"/>
  </sheets>
  <externalReferences>
    <externalReference r:id="rId4"/>
  </externalReferences>
  <definedNames>
    <definedName name="_xlnm.Print_Titles" localSheetId="0">'прил. № 17'!$10:$10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3" l="1"/>
  <c r="G25" i="3"/>
  <c r="F25" i="3"/>
  <c r="H25" i="3" s="1"/>
  <c r="I25" i="3" s="1"/>
  <c r="K25" i="3" s="1"/>
  <c r="J24" i="3"/>
  <c r="G24" i="3"/>
  <c r="H24" i="3" s="1"/>
  <c r="I24" i="3" s="1"/>
  <c r="K24" i="3" s="1"/>
  <c r="L24" i="3" s="1"/>
  <c r="F24" i="3"/>
  <c r="J23" i="3"/>
  <c r="G23" i="3"/>
  <c r="H23" i="3" s="1"/>
  <c r="I23" i="3" s="1"/>
  <c r="K23" i="3" s="1"/>
  <c r="L23" i="3" s="1"/>
  <c r="F23" i="3"/>
  <c r="J22" i="3"/>
  <c r="G22" i="3"/>
  <c r="F22" i="3"/>
  <c r="H22" i="3" s="1"/>
  <c r="I22" i="3" s="1"/>
  <c r="J21" i="3"/>
  <c r="G21" i="3"/>
  <c r="F21" i="3"/>
  <c r="J20" i="3"/>
  <c r="G20" i="3"/>
  <c r="H20" i="3" s="1"/>
  <c r="I20" i="3" s="1"/>
  <c r="K20" i="3" s="1"/>
  <c r="L20" i="3" s="1"/>
  <c r="F20" i="3"/>
  <c r="J19" i="3"/>
  <c r="G19" i="3"/>
  <c r="H19" i="3" s="1"/>
  <c r="I19" i="3" s="1"/>
  <c r="K19" i="3" s="1"/>
  <c r="L19" i="3" s="1"/>
  <c r="F19" i="3"/>
  <c r="J18" i="3"/>
  <c r="G18" i="3"/>
  <c r="F18" i="3"/>
  <c r="H18" i="3" s="1"/>
  <c r="I18" i="3" s="1"/>
  <c r="K18" i="3" s="1"/>
  <c r="J17" i="3"/>
  <c r="G17" i="3"/>
  <c r="F17" i="3"/>
  <c r="H17" i="3" s="1"/>
  <c r="I17" i="3" s="1"/>
  <c r="J16" i="3"/>
  <c r="H16" i="3"/>
  <c r="I16" i="3" s="1"/>
  <c r="K16" i="3" s="1"/>
  <c r="L16" i="3" s="1"/>
  <c r="G16" i="3"/>
  <c r="F16" i="3"/>
  <c r="J15" i="3"/>
  <c r="G15" i="3"/>
  <c r="H15" i="3" s="1"/>
  <c r="I15" i="3" s="1"/>
  <c r="K15" i="3" s="1"/>
  <c r="L15" i="3" s="1"/>
  <c r="F15" i="3"/>
  <c r="J14" i="3"/>
  <c r="G14" i="3"/>
  <c r="F14" i="3"/>
  <c r="H14" i="3" s="1"/>
  <c r="I14" i="3" s="1"/>
  <c r="K14" i="3" s="1"/>
  <c r="J13" i="3"/>
  <c r="G13" i="3"/>
  <c r="F13" i="3"/>
  <c r="H13" i="3" s="1"/>
  <c r="I13" i="3" s="1"/>
  <c r="K13" i="3" s="1"/>
  <c r="J12" i="3"/>
  <c r="G12" i="3"/>
  <c r="H12" i="3" s="1"/>
  <c r="I12" i="3" s="1"/>
  <c r="K12" i="3" s="1"/>
  <c r="L12" i="3" s="1"/>
  <c r="F12" i="3"/>
  <c r="J11" i="3"/>
  <c r="G11" i="3"/>
  <c r="H11" i="3" s="1"/>
  <c r="I11" i="3" s="1"/>
  <c r="F11" i="3"/>
  <c r="J10" i="3"/>
  <c r="G10" i="3"/>
  <c r="F10" i="3"/>
  <c r="J9" i="3"/>
  <c r="G9" i="3"/>
  <c r="F9" i="3"/>
  <c r="H9" i="3" s="1"/>
  <c r="I9" i="3" s="1"/>
  <c r="K9" i="3" s="1"/>
  <c r="J8" i="3"/>
  <c r="G8" i="3"/>
  <c r="H8" i="3" s="1"/>
  <c r="I8" i="3" s="1"/>
  <c r="K8" i="3" s="1"/>
  <c r="L8" i="3" s="1"/>
  <c r="F8" i="3"/>
  <c r="J7" i="3"/>
  <c r="G7" i="3"/>
  <c r="H7" i="3" s="1"/>
  <c r="I7" i="3" s="1"/>
  <c r="K7" i="3" s="1"/>
  <c r="L7" i="3" s="1"/>
  <c r="F7" i="3"/>
  <c r="J6" i="3"/>
  <c r="J26" i="3" s="1"/>
  <c r="G6" i="3"/>
  <c r="F6" i="3"/>
  <c r="H6" i="3" s="1"/>
  <c r="L22" i="3" l="1"/>
  <c r="K17" i="3"/>
  <c r="L17" i="3" s="1"/>
  <c r="K22" i="3"/>
  <c r="H10" i="3"/>
  <c r="I10" i="3" s="1"/>
  <c r="K10" i="3" s="1"/>
  <c r="K11" i="3"/>
  <c r="L11" i="3" s="1"/>
  <c r="L13" i="3"/>
  <c r="L18" i="3"/>
  <c r="H21" i="3"/>
  <c r="I21" i="3" s="1"/>
  <c r="K21" i="3" s="1"/>
  <c r="L10" i="3"/>
  <c r="L21" i="3"/>
  <c r="I6" i="3"/>
  <c r="L9" i="3"/>
  <c r="L14" i="3"/>
  <c r="L25" i="3"/>
  <c r="L33" i="3" s="1"/>
  <c r="K6" i="3" l="1"/>
  <c r="L6" i="3" s="1"/>
  <c r="H26" i="3"/>
  <c r="H27" i="3" s="1"/>
  <c r="I27" i="3" s="1"/>
  <c r="I26" i="3"/>
  <c r="K26" i="3" s="1"/>
  <c r="L26" i="3" l="1"/>
  <c r="H29" i="3" s="1"/>
  <c r="L31" i="3"/>
  <c r="L34" i="3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2" i="1"/>
  <c r="J12" i="1" s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 l="1"/>
  <c r="G32" i="1" l="1"/>
  <c r="D32" i="1"/>
</calcChain>
</file>

<file path=xl/sharedStrings.xml><?xml version="1.0" encoding="utf-8"?>
<sst xmlns="http://schemas.openxmlformats.org/spreadsheetml/2006/main" count="113" uniqueCount="70">
  <si>
    <t>Количество обслуживаемого прикрепленного населения, чел.</t>
  </si>
  <si>
    <t>№ п/п</t>
  </si>
  <si>
    <t xml:space="preserve">ФАП с. Снежное </t>
  </si>
  <si>
    <t xml:space="preserve">ФАП с. Чуванское </t>
  </si>
  <si>
    <t xml:space="preserve">ФАП с. Новое Чаплино </t>
  </si>
  <si>
    <t xml:space="preserve">ФАП с. Островное </t>
  </si>
  <si>
    <t xml:space="preserve">689530, Анадырский район, с. Чуванское </t>
  </si>
  <si>
    <t xml:space="preserve">689313, Чукотский район,  с. Инчоун, ул. Шипина, 3 </t>
  </si>
  <si>
    <t xml:space="preserve">689480, Билибинский район, с. Кепервеем, ул. Гагарина, 8 </t>
  </si>
  <si>
    <t xml:space="preserve">689230, Городской округ Эгвекинот, с. Ванкарем, ул. Челюскина, 2 </t>
  </si>
  <si>
    <t xml:space="preserve">689272, Провиденский городской округ, с. Новое Чаплино, ул. Дружбы, 6  </t>
  </si>
  <si>
    <t xml:space="preserve">689380, Городской округ Певек, с. Биллингс, ул. Панина, 21 </t>
  </si>
  <si>
    <t xml:space="preserve">689125, Анадырский район с. Алькатваам,                  ул. Тэгрынкэу, 4 </t>
  </si>
  <si>
    <t xml:space="preserve">689541, Анадырский район, с. Снежное,          ул. Советская, 5 </t>
  </si>
  <si>
    <t xml:space="preserve">689275, Провиденский район, с. Энмелен,           ул. Центральная, 28 </t>
  </si>
  <si>
    <t xml:space="preserve">689274, Провиденский городской округ,                с. Нунлигран,                   ул. Тундровая, 7 </t>
  </si>
  <si>
    <t>689271, Провиденский городской округ,                с. Янракынот,                   ул. Советская, 9</t>
  </si>
  <si>
    <t xml:space="preserve">689465, Билибинский район, с. Островное,        ул. Проезд Ручейный, 2 </t>
  </si>
  <si>
    <t xml:space="preserve">689224, Городской округ Эгвекинот, с. Конергино, ул. Ленина, 3 </t>
  </si>
  <si>
    <t xml:space="preserve">689235, Городской округ Эгвекинот,                          с. Нутепельмен,               ул. Школьная, 12 </t>
  </si>
  <si>
    <t xml:space="preserve">ФАП  с. Энмелен </t>
  </si>
  <si>
    <t xml:space="preserve">ФАП с. Алькатваам </t>
  </si>
  <si>
    <t xml:space="preserve">ФАП с. Нунлигран </t>
  </si>
  <si>
    <t xml:space="preserve">ФАП с. Биллингс </t>
  </si>
  <si>
    <t xml:space="preserve">ФАП с. Инчоун </t>
  </si>
  <si>
    <t xml:space="preserve">ФАП с. Энурмино </t>
  </si>
  <si>
    <t xml:space="preserve">ФАП с. Кепервеем </t>
  </si>
  <si>
    <t xml:space="preserve">ФАП с. Ванкарем </t>
  </si>
  <si>
    <t xml:space="preserve">ФАП с. Конергино </t>
  </si>
  <si>
    <t xml:space="preserve">ФАП с. Уэлькаль </t>
  </si>
  <si>
    <t xml:space="preserve">ФАП с. Нутепельмен </t>
  </si>
  <si>
    <t xml:space="preserve">689210, Городской округ Эгвекинот, с. Уэлькаль,  ул. Тундровая, 7 </t>
  </si>
  <si>
    <t xml:space="preserve">689300 Чукотский район,  
с. Энурмино,                    ул. Советская, 14а </t>
  </si>
  <si>
    <t>ФАП с. Айон</t>
  </si>
  <si>
    <t xml:space="preserve">689425, Городской округ Певек, с. Айон,                 ул. Северная, 10 </t>
  </si>
  <si>
    <t>Государственное бюджетное учреждение здравоохранения"Чукотская окружная больница"</t>
  </si>
  <si>
    <t>Всего:</t>
  </si>
  <si>
    <t>Наименование фельшерского, фельшерско-акушерского пункта</t>
  </si>
  <si>
    <t>Местонахождение фельшерского, фельшерско-акушерского пункта (почтовый адрес)</t>
  </si>
  <si>
    <t xml:space="preserve">Перечень фельдшерских, фельдшерско-акушерских пунктов расположенным на территории Чукотского автономного округа </t>
  </si>
  <si>
    <t xml:space="preserve">ФАП с. Краснено </t>
  </si>
  <si>
    <t>689501, Анадырский район, с. Краснено,         ул. Кедровая, 5</t>
  </si>
  <si>
    <t xml:space="preserve">ФАП с. Ламутское </t>
  </si>
  <si>
    <t xml:space="preserve">689530, Анадырский район, с. Ламутское  </t>
  </si>
  <si>
    <t xml:space="preserve">ФАП с. Янракыннот </t>
  </si>
  <si>
    <t>ФАП с. Илирней</t>
  </si>
  <si>
    <t>689468, Билибинский район, с. Илирней, ул. Центральная, 6Б</t>
  </si>
  <si>
    <t>Соответствие фельдшерских и фельдшерско-акушерских пунктов требованиям, установленным положением об организации оказания первичной медико-санитарной помощи взрослому населению, утвержденным приказом Министерства здравоохранения Российской Федерации от 15.05.2012 года № 543н (соответствие - да, несоответствие - нет)</t>
  </si>
  <si>
    <t>да</t>
  </si>
  <si>
    <t>Коэффициент уровня медицинской организации, применяемого к базовому нормативу финансовых затрат на финансовое обеспечение структурных подразделений медицинской организации</t>
  </si>
  <si>
    <t>Базовый норматив финансовых затрат на финансовое обеспечение структурных подразделений медицинских организаций - фельдшерских, фельдшерско-акушерских пунктов n-го типа, с учетов коэффициента дифференциации (4,05)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</si>
  <si>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в среднем на 2024 год, в тыс. руб.</t>
  </si>
  <si>
    <t>к Тарифному соглашению № 1 на 2024 год, утвержденному решением Комиссии по разработке Территориальной программы ОМС</t>
  </si>
  <si>
    <t>от 19.01.2023 г. № 01-2024</t>
  </si>
  <si>
    <r>
      <t xml:space="preserve"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(4,05) </t>
    </r>
    <r>
      <rPr>
        <strike/>
        <sz val="12"/>
        <color theme="1"/>
        <rFont val="Times New Roman"/>
        <family val="1"/>
        <charset val="204"/>
      </rPr>
      <t>и поправочного коэффициента</t>
    </r>
    <r>
      <rPr>
        <sz val="12"/>
        <color theme="1"/>
        <rFont val="Times New Roman"/>
        <family val="1"/>
        <charset val="204"/>
      </rPr>
      <t xml:space="preserve"> на 2024 год, в тыс. руб.</t>
    </r>
  </si>
  <si>
    <t>Расчет повышающего коэффициента при обслуживании ФАП женщин репродуктивного возраста от 18-49 включительно</t>
  </si>
  <si>
    <t>Количество прикрепленного населения</t>
  </si>
  <si>
    <t>Количество прикрепленных женщин репродуктивного возрасте от 18 до 49 включительно</t>
  </si>
  <si>
    <t>плановое количество консультаций, связанных с проведением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путем,в расчете на одну женщину в год</t>
  </si>
  <si>
    <t>Всего плановое количество консультаций, связанных с проведением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путем,в расчете на ФАП</t>
  </si>
  <si>
    <t>Стоимость одного посещения по профилю "Акушерство и гинекология" в ФАП с применением поправочного коэффициента 0,51 для приема среднего медицинского персонала, в руб.</t>
  </si>
  <si>
    <t>Общая стоимость посещений по профилю "Акушерство и гинекология" в ФАП, в руб.</t>
  </si>
  <si>
    <t>Повышающий коэффициент с учетом доли таких женщин в численности прикрепленного населения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</si>
  <si>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(4,05) на 2024 год, в тыс. руб.</t>
  </si>
  <si>
    <t>Коэффициент специфики оказания медицинской помощи, прменяемый к базовому нормативу финансовых затрат на финансовое обеспечение структурных подразделений медицинской организации, учитывающий критерий соответствия их требованиям, установленным Положением об организации оказания первичной медико – санитарной помощи взрослому населению (повышающий коэффициент с учетом доли таких женщин в численности прикрепленного населения)</t>
  </si>
  <si>
    <t>к решению Комиссии по разработке Территориальной программы ОМС</t>
  </si>
  <si>
    <t>"Приложение 17</t>
  </si>
  <si>
    <t>".</t>
  </si>
  <si>
    <t>Приложение 7</t>
  </si>
  <si>
    <t>от 27.03.2024 г. № 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</si>
</sst>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000\ _₽_-;\-* #,##0.00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0" fillId="0" borderId="0"/>
    <xf numFmtId="0" fontId="1" fillId="0" borderId="0"/>
    <xf numFmtId="43" fontId="10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2" applyFont="1" applyFill="1" applyAlignment="1"/>
    <xf numFmtId="0" fontId="2" fillId="0" borderId="0" xfId="0" applyFont="1" applyFill="1"/>
    <xf numFmtId="0" fontId="5" fillId="0" borderId="0" xfId="2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2" fillId="0" borderId="1" xfId="0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2" fillId="0" borderId="0" xfId="1" applyFont="1" applyFill="1"/>
    <xf numFmtId="0" fontId="2" fillId="0" borderId="0" xfId="3" applyFont="1"/>
    <xf numFmtId="0" fontId="2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vertical="top" wrapText="1"/>
    </xf>
    <xf numFmtId="0" fontId="2" fillId="0" borderId="1" xfId="3" applyFont="1" applyBorder="1"/>
    <xf numFmtId="43" fontId="2" fillId="0" borderId="1" xfId="5" applyFont="1" applyBorder="1"/>
    <xf numFmtId="164" fontId="2" fillId="0" borderId="1" xfId="3" applyNumberFormat="1" applyFont="1" applyBorder="1"/>
    <xf numFmtId="164" fontId="2" fillId="0" borderId="0" xfId="3" applyNumberFormat="1" applyFont="1"/>
    <xf numFmtId="0" fontId="7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43" fontId="2" fillId="0" borderId="0" xfId="3" applyNumberFormat="1" applyFont="1"/>
    <xf numFmtId="0" fontId="3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  <xf numFmtId="0" fontId="2" fillId="0" borderId="0" xfId="3" applyFont="1" applyAlignment="1">
      <alignment horizontal="center"/>
    </xf>
    <xf numFmtId="0" fontId="2" fillId="0" borderId="0" xfId="4" applyFont="1" applyFill="1" applyAlignment="1">
      <alignment horizontal="right"/>
    </xf>
  </cellXfs>
  <cellStyles count="6">
    <cellStyle name="Обычный" xfId="0" builtinId="0"/>
    <cellStyle name="Обычный 2" xfId="3" xr:uid="{603FC428-CB4A-4F1F-B188-EB9EB91B8F9A}"/>
    <cellStyle name="Обычный 2 2" xfId="4" xr:uid="{1AC160F3-A4AC-4FCF-8EDB-0F6C5DAD7F51}"/>
    <cellStyle name="Обычный_тарифы 2003" xfId="2" xr:uid="{00000000-0005-0000-0000-000001000000}"/>
    <cellStyle name="Финансовый" xfId="1" builtinId="3"/>
    <cellStyle name="Финансовый 2" xfId="5" xr:uid="{AFC4CC34-AA6E-4D31-A457-7E521D4002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/&#1082;&#1086;&#1084;&#1080;&#1089;&#1089;&#1080;&#1103;%20&#1087;&#1086;%20&#1090;&#1077;&#1088;&#1087;&#1088;&#1086;&#1075;&#1088;&#1072;&#1084;&#1084;&#1077;/2024/&#1082;%20&#1089;&#1083;&#1077;&#1076;&#1091;&#1102;&#1097;&#1077;&#1084;&#1091;%20&#1080;&#1079;&#1084;&#1077;&#1085;&#1077;&#1085;&#1080;&#1102;%20&#1090;&#1072;&#1088;&#1080;&#1092;&#1085;&#1086;&#1075;&#1086;%20&#1089;&#1086;&#1075;&#1083;&#1072;&#1096;&#1077;&#1085;&#1080;&#1103;/&#1087;&#1086;&#1076;%20&#1079;&#1072;&#1084;&#1077;&#1095;&#1072;&#1085;&#1080;&#1103;%20&#1060;&#1060;&#1054;&#1052;&#1057;%20&#1086;&#1090;%2022_02_2024/&#1087;&#1088;&#1080;&#1083;&#1086;&#1078;&#1077;&#1085;&#1080;&#1077;%2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П"/>
      <sheetName val="расчет ФАП_коэфф_спец"/>
      <sheetName val="Прил. 1 АПП_базовая "/>
      <sheetName val="прил. № 17"/>
      <sheetName val="ФАП_не действую"/>
    </sheetNames>
    <sheetDataSet>
      <sheetData sheetId="0"/>
      <sheetData sheetId="1"/>
      <sheetData sheetId="2">
        <row r="42">
          <cell r="D42">
            <v>4112.43</v>
          </cell>
        </row>
      </sheetData>
      <sheetData sheetId="3">
        <row r="8">
          <cell r="J8">
            <v>4983.53</v>
          </cell>
        </row>
        <row r="9">
          <cell r="J9">
            <v>4983.53</v>
          </cell>
        </row>
        <row r="10">
          <cell r="J10">
            <v>2890.44</v>
          </cell>
        </row>
        <row r="11">
          <cell r="J11">
            <v>4983.53</v>
          </cell>
        </row>
        <row r="12">
          <cell r="J12">
            <v>4983.53</v>
          </cell>
        </row>
        <row r="13">
          <cell r="J13">
            <v>4983.53</v>
          </cell>
        </row>
        <row r="14">
          <cell r="J14">
            <v>4983.53</v>
          </cell>
        </row>
        <row r="15">
          <cell r="J15">
            <v>4983.53</v>
          </cell>
        </row>
        <row r="16">
          <cell r="J16">
            <v>4983.53</v>
          </cell>
        </row>
        <row r="17">
          <cell r="J17">
            <v>4983.53</v>
          </cell>
        </row>
        <row r="18">
          <cell r="J18">
            <v>4983.53</v>
          </cell>
        </row>
        <row r="19">
          <cell r="J19">
            <v>4983.53</v>
          </cell>
        </row>
        <row r="20">
          <cell r="J20">
            <v>4983.53</v>
          </cell>
        </row>
        <row r="21">
          <cell r="J21">
            <v>4983.53</v>
          </cell>
        </row>
        <row r="22">
          <cell r="J22">
            <v>4983.53</v>
          </cell>
        </row>
        <row r="23">
          <cell r="J23">
            <v>4983.53</v>
          </cell>
        </row>
        <row r="24">
          <cell r="J24">
            <v>4983.53</v>
          </cell>
        </row>
        <row r="25">
          <cell r="J25">
            <v>4983.53</v>
          </cell>
        </row>
        <row r="26">
          <cell r="J26">
            <v>2890.44</v>
          </cell>
        </row>
        <row r="27">
          <cell r="J27">
            <v>2890.44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70" zoomScaleNormal="70" workbookViewId="0">
      <selection sqref="A1:XFD1048576"/>
    </sheetView>
  </sheetViews>
  <sheetFormatPr defaultColWidth="9.140625" defaultRowHeight="15" x14ac:dyDescent="0.25"/>
  <cols>
    <col min="1" max="1" width="5" style="2" customWidth="1"/>
    <col min="2" max="2" width="21.28515625" style="2" customWidth="1"/>
    <col min="3" max="3" width="26.28515625" style="2" customWidth="1"/>
    <col min="4" max="4" width="17.28515625" style="2" customWidth="1"/>
    <col min="5" max="5" width="26.28515625" style="2" customWidth="1"/>
    <col min="6" max="6" width="28.85546875" style="2" customWidth="1"/>
    <col min="7" max="7" width="25.85546875" style="2" customWidth="1"/>
    <col min="8" max="8" width="29.140625" style="2" customWidth="1"/>
    <col min="9" max="9" width="22.85546875" style="2" customWidth="1"/>
    <col min="10" max="10" width="30.5703125" style="2" customWidth="1"/>
    <col min="11" max="11" width="4.28515625" style="2" customWidth="1"/>
    <col min="12" max="16384" width="9.140625" style="2"/>
  </cols>
  <sheetData>
    <row r="1" spans="1:17" x14ac:dyDescent="0.25">
      <c r="I1" s="37" t="s">
        <v>68</v>
      </c>
      <c r="J1" s="37"/>
    </row>
    <row r="2" spans="1:17" x14ac:dyDescent="0.25">
      <c r="I2" s="37" t="s">
        <v>65</v>
      </c>
      <c r="J2" s="37"/>
    </row>
    <row r="3" spans="1:17" x14ac:dyDescent="0.25">
      <c r="I3" s="37" t="s">
        <v>69</v>
      </c>
      <c r="J3" s="37"/>
    </row>
    <row r="5" spans="1:17" x14ac:dyDescent="0.25">
      <c r="F5" s="31" t="s">
        <v>66</v>
      </c>
      <c r="G5" s="31"/>
      <c r="H5" s="31"/>
      <c r="I5" s="31"/>
      <c r="J5" s="31"/>
    </row>
    <row r="6" spans="1:17" ht="19.5" customHeight="1" x14ac:dyDescent="0.25">
      <c r="A6" s="3"/>
      <c r="B6" s="3"/>
      <c r="C6" s="35" t="s">
        <v>52</v>
      </c>
      <c r="D6" s="35"/>
      <c r="E6" s="35"/>
      <c r="F6" s="35"/>
      <c r="G6" s="35"/>
      <c r="H6" s="35"/>
      <c r="I6" s="35"/>
      <c r="J6" s="35"/>
      <c r="P6" s="1"/>
      <c r="Q6" s="1"/>
    </row>
    <row r="7" spans="1:17" x14ac:dyDescent="0.25">
      <c r="A7" s="1"/>
      <c r="B7" s="1"/>
      <c r="C7" s="31" t="s">
        <v>53</v>
      </c>
      <c r="D7" s="31"/>
      <c r="E7" s="31"/>
      <c r="F7" s="31"/>
      <c r="G7" s="31"/>
      <c r="H7" s="31"/>
      <c r="I7" s="31"/>
      <c r="J7" s="31"/>
      <c r="N7" s="3"/>
      <c r="O7" s="3"/>
      <c r="P7" s="3"/>
      <c r="Q7" s="3"/>
    </row>
    <row r="8" spans="1:17" x14ac:dyDescent="0.25">
      <c r="N8" s="1"/>
      <c r="O8" s="1"/>
      <c r="P8" s="1"/>
      <c r="Q8" s="1"/>
    </row>
    <row r="9" spans="1:17" ht="39.75" customHeight="1" x14ac:dyDescent="0.25">
      <c r="A9" s="34" t="s">
        <v>39</v>
      </c>
      <c r="B9" s="34"/>
      <c r="C9" s="34"/>
      <c r="D9" s="34"/>
      <c r="E9" s="34"/>
      <c r="F9" s="34"/>
      <c r="G9" s="34"/>
      <c r="H9" s="34"/>
      <c r="I9" s="34"/>
      <c r="J9" s="34"/>
    </row>
    <row r="10" spans="1:17" ht="357.75" customHeight="1" x14ac:dyDescent="0.25">
      <c r="A10" s="30" t="s">
        <v>1</v>
      </c>
      <c r="B10" s="30" t="s">
        <v>37</v>
      </c>
      <c r="C10" s="30" t="s">
        <v>38</v>
      </c>
      <c r="D10" s="30" t="s">
        <v>0</v>
      </c>
      <c r="E10" s="30" t="s">
        <v>47</v>
      </c>
      <c r="F10" s="30" t="s">
        <v>51</v>
      </c>
      <c r="G10" s="30" t="s">
        <v>50</v>
      </c>
      <c r="H10" s="30" t="s">
        <v>64</v>
      </c>
      <c r="I10" s="30" t="s">
        <v>49</v>
      </c>
      <c r="J10" s="30" t="s">
        <v>63</v>
      </c>
    </row>
    <row r="11" spans="1:17" ht="29.25" customHeight="1" x14ac:dyDescent="0.25">
      <c r="A11" s="33" t="s">
        <v>35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7" ht="47.25" x14ac:dyDescent="0.25">
      <c r="A12" s="5">
        <v>1</v>
      </c>
      <c r="B12" s="4" t="s">
        <v>21</v>
      </c>
      <c r="C12" s="6" t="s">
        <v>12</v>
      </c>
      <c r="D12" s="5">
        <v>191</v>
      </c>
      <c r="E12" s="5" t="s">
        <v>48</v>
      </c>
      <c r="F12" s="13">
        <v>1230.5</v>
      </c>
      <c r="G12" s="7">
        <f>F12*4.05</f>
        <v>4983.5249999999996</v>
      </c>
      <c r="H12" s="7">
        <v>1.02</v>
      </c>
      <c r="I12" s="8">
        <v>1</v>
      </c>
      <c r="J12" s="7">
        <f>ROUND(G12*H12*I12,2)</f>
        <v>5083.2</v>
      </c>
    </row>
    <row r="13" spans="1:17" ht="47.25" x14ac:dyDescent="0.25">
      <c r="A13" s="30">
        <v>2</v>
      </c>
      <c r="B13" s="4" t="s">
        <v>2</v>
      </c>
      <c r="C13" s="6" t="s">
        <v>13</v>
      </c>
      <c r="D13" s="30">
        <v>222</v>
      </c>
      <c r="E13" s="5" t="s">
        <v>48</v>
      </c>
      <c r="F13" s="13">
        <v>1230.5</v>
      </c>
      <c r="G13" s="7">
        <f t="shared" ref="G13:G31" si="0">F13*4.05</f>
        <v>4983.5249999999996</v>
      </c>
      <c r="H13" s="7">
        <v>1.02</v>
      </c>
      <c r="I13" s="8">
        <v>1</v>
      </c>
      <c r="J13" s="7">
        <f t="shared" ref="J13:J31" si="1">ROUND(G13*H13*I13,2)</f>
        <v>5083.2</v>
      </c>
    </row>
    <row r="14" spans="1:17" ht="47.25" x14ac:dyDescent="0.25">
      <c r="A14" s="5">
        <v>3</v>
      </c>
      <c r="B14" s="4" t="s">
        <v>40</v>
      </c>
      <c r="C14" s="6" t="s">
        <v>41</v>
      </c>
      <c r="D14" s="14">
        <v>49</v>
      </c>
      <c r="E14" s="5" t="s">
        <v>48</v>
      </c>
      <c r="F14" s="13">
        <v>1230.5</v>
      </c>
      <c r="G14" s="7">
        <f t="shared" si="0"/>
        <v>4983.5249999999996</v>
      </c>
      <c r="H14" s="7">
        <v>1.02</v>
      </c>
      <c r="I14" s="9">
        <v>0.57999999999999996</v>
      </c>
      <c r="J14" s="7">
        <f t="shared" si="1"/>
        <v>2948.25</v>
      </c>
    </row>
    <row r="15" spans="1:17" ht="31.5" x14ac:dyDescent="0.25">
      <c r="A15" s="30">
        <v>4</v>
      </c>
      <c r="B15" s="4" t="s">
        <v>42</v>
      </c>
      <c r="C15" s="6" t="s">
        <v>43</v>
      </c>
      <c r="D15" s="30">
        <v>129</v>
      </c>
      <c r="E15" s="5" t="s">
        <v>48</v>
      </c>
      <c r="F15" s="13">
        <v>1230.5</v>
      </c>
      <c r="G15" s="7">
        <f t="shared" si="0"/>
        <v>4983.5249999999996</v>
      </c>
      <c r="H15" s="7">
        <v>1</v>
      </c>
      <c r="I15" s="8">
        <v>1</v>
      </c>
      <c r="J15" s="7">
        <f t="shared" si="1"/>
        <v>4983.53</v>
      </c>
    </row>
    <row r="16" spans="1:17" ht="31.5" x14ac:dyDescent="0.25">
      <c r="A16" s="5">
        <v>5</v>
      </c>
      <c r="B16" s="4" t="s">
        <v>3</v>
      </c>
      <c r="C16" s="6" t="s">
        <v>6</v>
      </c>
      <c r="D16" s="30">
        <v>174</v>
      </c>
      <c r="E16" s="5" t="s">
        <v>48</v>
      </c>
      <c r="F16" s="13">
        <v>1230.5</v>
      </c>
      <c r="G16" s="7">
        <f t="shared" si="0"/>
        <v>4983.5249999999996</v>
      </c>
      <c r="H16" s="7">
        <v>1.01</v>
      </c>
      <c r="I16" s="8">
        <v>1</v>
      </c>
      <c r="J16" s="7">
        <f t="shared" si="1"/>
        <v>5033.3599999999997</v>
      </c>
    </row>
    <row r="17" spans="1:11" ht="47.25" x14ac:dyDescent="0.25">
      <c r="A17" s="30">
        <v>6</v>
      </c>
      <c r="B17" s="4" t="s">
        <v>20</v>
      </c>
      <c r="C17" s="6" t="s">
        <v>14</v>
      </c>
      <c r="D17" s="13">
        <v>283</v>
      </c>
      <c r="E17" s="5" t="s">
        <v>48</v>
      </c>
      <c r="F17" s="13">
        <v>1230.5</v>
      </c>
      <c r="G17" s="7">
        <f t="shared" si="0"/>
        <v>4983.5249999999996</v>
      </c>
      <c r="H17" s="7">
        <v>1.02</v>
      </c>
      <c r="I17" s="8">
        <v>1</v>
      </c>
      <c r="J17" s="7">
        <f t="shared" si="1"/>
        <v>5083.2</v>
      </c>
    </row>
    <row r="18" spans="1:11" ht="63" x14ac:dyDescent="0.25">
      <c r="A18" s="5">
        <v>7</v>
      </c>
      <c r="B18" s="4" t="s">
        <v>22</v>
      </c>
      <c r="C18" s="6" t="s">
        <v>15</v>
      </c>
      <c r="D18" s="13">
        <v>289</v>
      </c>
      <c r="E18" s="5" t="s">
        <v>48</v>
      </c>
      <c r="F18" s="13">
        <v>1230.5</v>
      </c>
      <c r="G18" s="7">
        <f t="shared" si="0"/>
        <v>4983.5249999999996</v>
      </c>
      <c r="H18" s="7">
        <v>1.02</v>
      </c>
      <c r="I18" s="8">
        <v>1</v>
      </c>
      <c r="J18" s="7">
        <f t="shared" si="1"/>
        <v>5083.2</v>
      </c>
    </row>
    <row r="19" spans="1:11" ht="57" customHeight="1" x14ac:dyDescent="0.25">
      <c r="A19" s="30">
        <v>8</v>
      </c>
      <c r="B19" s="4" t="s">
        <v>4</v>
      </c>
      <c r="C19" s="6" t="s">
        <v>10</v>
      </c>
      <c r="D19" s="13">
        <v>416</v>
      </c>
      <c r="E19" s="5" t="s">
        <v>48</v>
      </c>
      <c r="F19" s="13">
        <v>1230.5</v>
      </c>
      <c r="G19" s="7">
        <f t="shared" si="0"/>
        <v>4983.5249999999996</v>
      </c>
      <c r="H19" s="7">
        <v>1.03</v>
      </c>
      <c r="I19" s="8">
        <v>1</v>
      </c>
      <c r="J19" s="7">
        <f t="shared" si="1"/>
        <v>5133.03</v>
      </c>
    </row>
    <row r="20" spans="1:11" ht="63" x14ac:dyDescent="0.25">
      <c r="A20" s="5">
        <v>9</v>
      </c>
      <c r="B20" s="4" t="s">
        <v>44</v>
      </c>
      <c r="C20" s="6" t="s">
        <v>16</v>
      </c>
      <c r="D20" s="13">
        <v>214</v>
      </c>
      <c r="E20" s="5" t="s">
        <v>48</v>
      </c>
      <c r="F20" s="13">
        <v>1230.5</v>
      </c>
      <c r="G20" s="7">
        <f t="shared" si="0"/>
        <v>4983.5249999999996</v>
      </c>
      <c r="H20" s="7">
        <v>1.02</v>
      </c>
      <c r="I20" s="8">
        <v>1</v>
      </c>
      <c r="J20" s="7">
        <f t="shared" si="1"/>
        <v>5083.2</v>
      </c>
    </row>
    <row r="21" spans="1:11" ht="48.75" customHeight="1" x14ac:dyDescent="0.25">
      <c r="A21" s="30">
        <v>10</v>
      </c>
      <c r="B21" s="4" t="s">
        <v>23</v>
      </c>
      <c r="C21" s="6" t="s">
        <v>11</v>
      </c>
      <c r="D21" s="13">
        <v>147</v>
      </c>
      <c r="E21" s="5" t="s">
        <v>48</v>
      </c>
      <c r="F21" s="13">
        <v>1230.5</v>
      </c>
      <c r="G21" s="7">
        <f t="shared" si="0"/>
        <v>4983.5249999999996</v>
      </c>
      <c r="H21" s="7">
        <v>1.02</v>
      </c>
      <c r="I21" s="8">
        <v>1</v>
      </c>
      <c r="J21" s="7">
        <f t="shared" si="1"/>
        <v>5083.2</v>
      </c>
    </row>
    <row r="22" spans="1:11" ht="47.25" x14ac:dyDescent="0.25">
      <c r="A22" s="5">
        <v>11</v>
      </c>
      <c r="B22" s="4" t="s">
        <v>33</v>
      </c>
      <c r="C22" s="6" t="s">
        <v>34</v>
      </c>
      <c r="D22" s="13">
        <v>235</v>
      </c>
      <c r="E22" s="5" t="s">
        <v>48</v>
      </c>
      <c r="F22" s="13">
        <v>1230.5</v>
      </c>
      <c r="G22" s="7">
        <f t="shared" si="0"/>
        <v>4983.5249999999996</v>
      </c>
      <c r="H22" s="7">
        <v>1.04</v>
      </c>
      <c r="I22" s="8">
        <v>1</v>
      </c>
      <c r="J22" s="7">
        <f t="shared" si="1"/>
        <v>5182.87</v>
      </c>
    </row>
    <row r="23" spans="1:11" ht="39" customHeight="1" x14ac:dyDescent="0.25">
      <c r="A23" s="30">
        <v>12</v>
      </c>
      <c r="B23" s="4" t="s">
        <v>24</v>
      </c>
      <c r="C23" s="6" t="s">
        <v>7</v>
      </c>
      <c r="D23" s="13">
        <v>423</v>
      </c>
      <c r="E23" s="5" t="s">
        <v>48</v>
      </c>
      <c r="F23" s="13">
        <v>1230.5</v>
      </c>
      <c r="G23" s="7">
        <f t="shared" si="0"/>
        <v>4983.5249999999996</v>
      </c>
      <c r="H23" s="7">
        <v>1.04</v>
      </c>
      <c r="I23" s="8">
        <v>1</v>
      </c>
      <c r="J23" s="7">
        <f t="shared" si="1"/>
        <v>5182.87</v>
      </c>
    </row>
    <row r="24" spans="1:11" ht="50.25" customHeight="1" x14ac:dyDescent="0.25">
      <c r="A24" s="5">
        <v>13</v>
      </c>
      <c r="B24" s="4" t="s">
        <v>25</v>
      </c>
      <c r="C24" s="6" t="s">
        <v>32</v>
      </c>
      <c r="D24" s="13">
        <v>314</v>
      </c>
      <c r="E24" s="5" t="s">
        <v>48</v>
      </c>
      <c r="F24" s="13">
        <v>1230.5</v>
      </c>
      <c r="G24" s="7">
        <f t="shared" si="0"/>
        <v>4983.5249999999996</v>
      </c>
      <c r="H24" s="7">
        <v>1.02</v>
      </c>
      <c r="I24" s="8">
        <v>1</v>
      </c>
      <c r="J24" s="7">
        <f t="shared" si="1"/>
        <v>5083.2</v>
      </c>
    </row>
    <row r="25" spans="1:11" ht="51" customHeight="1" x14ac:dyDescent="0.25">
      <c r="A25" s="30">
        <v>14</v>
      </c>
      <c r="B25" s="4" t="s">
        <v>45</v>
      </c>
      <c r="C25" s="6" t="s">
        <v>46</v>
      </c>
      <c r="D25" s="13">
        <v>177</v>
      </c>
      <c r="E25" s="5" t="s">
        <v>48</v>
      </c>
      <c r="F25" s="13">
        <v>1230.5</v>
      </c>
      <c r="G25" s="7">
        <f t="shared" si="0"/>
        <v>4983.5249999999996</v>
      </c>
      <c r="H25" s="7">
        <v>1.01</v>
      </c>
      <c r="I25" s="8">
        <v>1</v>
      </c>
      <c r="J25" s="7">
        <f t="shared" si="1"/>
        <v>5033.3599999999997</v>
      </c>
    </row>
    <row r="26" spans="1:11" ht="47.25" x14ac:dyDescent="0.25">
      <c r="A26" s="5">
        <v>15</v>
      </c>
      <c r="B26" s="4" t="s">
        <v>26</v>
      </c>
      <c r="C26" s="6" t="s">
        <v>8</v>
      </c>
      <c r="D26" s="13">
        <v>315</v>
      </c>
      <c r="E26" s="5" t="s">
        <v>48</v>
      </c>
      <c r="F26" s="13">
        <v>1230.5</v>
      </c>
      <c r="G26" s="7">
        <f t="shared" si="0"/>
        <v>4983.5249999999996</v>
      </c>
      <c r="H26" s="7">
        <v>1.03</v>
      </c>
      <c r="I26" s="8">
        <v>1</v>
      </c>
      <c r="J26" s="7">
        <f t="shared" si="1"/>
        <v>5133.03</v>
      </c>
    </row>
    <row r="27" spans="1:11" ht="47.25" x14ac:dyDescent="0.25">
      <c r="A27" s="30">
        <v>16</v>
      </c>
      <c r="B27" s="4" t="s">
        <v>5</v>
      </c>
      <c r="C27" s="6" t="s">
        <v>17</v>
      </c>
      <c r="D27" s="13">
        <v>313</v>
      </c>
      <c r="E27" s="5" t="s">
        <v>48</v>
      </c>
      <c r="F27" s="13">
        <v>1230.5</v>
      </c>
      <c r="G27" s="7">
        <f t="shared" si="0"/>
        <v>4983.5249999999996</v>
      </c>
      <c r="H27" s="7">
        <v>1.02</v>
      </c>
      <c r="I27" s="8">
        <v>1</v>
      </c>
      <c r="J27" s="7">
        <f t="shared" si="1"/>
        <v>5083.2</v>
      </c>
    </row>
    <row r="28" spans="1:11" ht="49.5" customHeight="1" x14ac:dyDescent="0.25">
      <c r="A28" s="5">
        <v>17</v>
      </c>
      <c r="B28" s="4" t="s">
        <v>28</v>
      </c>
      <c r="C28" s="6" t="s">
        <v>18</v>
      </c>
      <c r="D28" s="13">
        <v>222</v>
      </c>
      <c r="E28" s="5" t="s">
        <v>48</v>
      </c>
      <c r="F28" s="13">
        <v>1230.5</v>
      </c>
      <c r="G28" s="7">
        <f t="shared" si="0"/>
        <v>4983.5249999999996</v>
      </c>
      <c r="H28" s="7">
        <v>1.04</v>
      </c>
      <c r="I28" s="8">
        <v>1</v>
      </c>
      <c r="J28" s="7">
        <f t="shared" si="1"/>
        <v>5182.87</v>
      </c>
    </row>
    <row r="29" spans="1:11" ht="48.75" customHeight="1" x14ac:dyDescent="0.25">
      <c r="A29" s="30">
        <v>18</v>
      </c>
      <c r="B29" s="4" t="s">
        <v>29</v>
      </c>
      <c r="C29" s="6" t="s">
        <v>31</v>
      </c>
      <c r="D29" s="13">
        <v>127</v>
      </c>
      <c r="E29" s="5" t="s">
        <v>48</v>
      </c>
      <c r="F29" s="13">
        <v>1230.5</v>
      </c>
      <c r="G29" s="7">
        <f t="shared" si="0"/>
        <v>4983.5249999999996</v>
      </c>
      <c r="H29" s="7">
        <v>1.02</v>
      </c>
      <c r="I29" s="8">
        <v>1</v>
      </c>
      <c r="J29" s="7">
        <f t="shared" si="1"/>
        <v>5083.2</v>
      </c>
    </row>
    <row r="30" spans="1:11" ht="63" x14ac:dyDescent="0.25">
      <c r="A30" s="5">
        <v>19</v>
      </c>
      <c r="B30" s="4" t="s">
        <v>30</v>
      </c>
      <c r="C30" s="6" t="s">
        <v>19</v>
      </c>
      <c r="D30" s="15">
        <v>91</v>
      </c>
      <c r="E30" s="5" t="s">
        <v>48</v>
      </c>
      <c r="F30" s="13">
        <v>1230.5</v>
      </c>
      <c r="G30" s="7">
        <f t="shared" si="0"/>
        <v>4983.5249999999996</v>
      </c>
      <c r="H30" s="7">
        <v>1.03</v>
      </c>
      <c r="I30" s="9">
        <v>0.57999999999999996</v>
      </c>
      <c r="J30" s="7">
        <f t="shared" si="1"/>
        <v>2977.16</v>
      </c>
    </row>
    <row r="31" spans="1:11" ht="50.25" customHeight="1" x14ac:dyDescent="0.25">
      <c r="A31" s="30">
        <v>20</v>
      </c>
      <c r="B31" s="4" t="s">
        <v>27</v>
      </c>
      <c r="C31" s="6" t="s">
        <v>9</v>
      </c>
      <c r="D31" s="15">
        <v>89</v>
      </c>
      <c r="E31" s="5" t="s">
        <v>48</v>
      </c>
      <c r="F31" s="13">
        <v>1230.5</v>
      </c>
      <c r="G31" s="7">
        <f t="shared" si="0"/>
        <v>4983.5249999999996</v>
      </c>
      <c r="H31" s="7">
        <v>1.02</v>
      </c>
      <c r="I31" s="9">
        <v>0.57999999999999996</v>
      </c>
      <c r="J31" s="7">
        <f t="shared" si="1"/>
        <v>2948.25</v>
      </c>
    </row>
    <row r="32" spans="1:11" x14ac:dyDescent="0.25">
      <c r="A32" s="32" t="s">
        <v>36</v>
      </c>
      <c r="B32" s="32"/>
      <c r="C32" s="32"/>
      <c r="D32" s="10">
        <f>SUM(D12:D31)</f>
        <v>4420</v>
      </c>
      <c r="E32" s="10"/>
      <c r="F32" s="11"/>
      <c r="G32" s="12">
        <f>SUM(G12:G31)</f>
        <v>99670.499999999971</v>
      </c>
      <c r="H32" s="12"/>
      <c r="I32" s="12"/>
      <c r="J32" s="12">
        <f>SUM(J12:J31)</f>
        <v>95487.37999999999</v>
      </c>
      <c r="K32" s="2" t="s">
        <v>67</v>
      </c>
    </row>
    <row r="34" spans="10:10" x14ac:dyDescent="0.25">
      <c r="J34" s="16"/>
    </row>
    <row r="35" spans="10:10" x14ac:dyDescent="0.25">
      <c r="J35" s="16"/>
    </row>
  </sheetData>
  <mergeCells count="9">
    <mergeCell ref="C7:J7"/>
    <mergeCell ref="A32:C32"/>
    <mergeCell ref="A11:J11"/>
    <mergeCell ref="A9:J9"/>
    <mergeCell ref="I1:J1"/>
    <mergeCell ref="I2:J2"/>
    <mergeCell ref="I3:J3"/>
    <mergeCell ref="F5:J5"/>
    <mergeCell ref="C6:J6"/>
  </mergeCells>
  <pageMargins left="0.31496062992125984" right="0.31496062992125984" top="0" bottom="0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05ADB-0B6A-4967-B139-184390DDBB3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648BE-501C-42DF-A91E-910D7E13D795}">
  <dimension ref="A3:L34"/>
  <sheetViews>
    <sheetView topLeftCell="A6" workbookViewId="0">
      <selection activeCell="K6" sqref="K6:K25"/>
    </sheetView>
  </sheetViews>
  <sheetFormatPr defaultRowHeight="15" x14ac:dyDescent="0.25"/>
  <cols>
    <col min="1" max="1" width="7" style="17" customWidth="1"/>
    <col min="2" max="2" width="38.28515625" style="17" customWidth="1"/>
    <col min="3" max="3" width="19.140625" style="17" customWidth="1"/>
    <col min="4" max="4" width="22.5703125" style="17" customWidth="1"/>
    <col min="5" max="5" width="19.42578125" style="17" customWidth="1"/>
    <col min="6" max="6" width="17.85546875" style="17" customWidth="1"/>
    <col min="7" max="7" width="14.42578125" style="17" customWidth="1"/>
    <col min="8" max="9" width="14.7109375" style="17" customWidth="1"/>
    <col min="10" max="10" width="21.140625" style="17" bestFit="1" customWidth="1"/>
    <col min="11" max="11" width="15.85546875" style="17" customWidth="1"/>
    <col min="12" max="12" width="26.28515625" style="17" customWidth="1"/>
    <col min="13" max="16384" width="9.140625" style="17"/>
  </cols>
  <sheetData>
    <row r="3" spans="1:12" x14ac:dyDescent="0.25">
      <c r="A3" s="36" t="s">
        <v>55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5" spans="1:12" ht="409.5" x14ac:dyDescent="0.25">
      <c r="A5" s="18" t="s">
        <v>1</v>
      </c>
      <c r="B5" s="19" t="s">
        <v>37</v>
      </c>
      <c r="C5" s="19" t="s">
        <v>56</v>
      </c>
      <c r="D5" s="19" t="s">
        <v>57</v>
      </c>
      <c r="E5" s="19" t="s">
        <v>58</v>
      </c>
      <c r="F5" s="19" t="s">
        <v>59</v>
      </c>
      <c r="G5" s="19" t="s">
        <v>60</v>
      </c>
      <c r="H5" s="19" t="s">
        <v>61</v>
      </c>
      <c r="I5" s="19" t="s">
        <v>61</v>
      </c>
      <c r="J5" s="20" t="s">
        <v>54</v>
      </c>
      <c r="K5" s="19" t="s">
        <v>62</v>
      </c>
      <c r="L5" s="20" t="s">
        <v>63</v>
      </c>
    </row>
    <row r="6" spans="1:12" ht="25.5" customHeight="1" x14ac:dyDescent="0.25">
      <c r="A6" s="21">
        <v>1</v>
      </c>
      <c r="B6" s="22" t="s">
        <v>21</v>
      </c>
      <c r="C6" s="21">
        <v>191</v>
      </c>
      <c r="D6" s="21">
        <v>46</v>
      </c>
      <c r="E6" s="23">
        <v>1</v>
      </c>
      <c r="F6" s="23">
        <f t="shared" ref="F6:F25" si="0">D6*E6</f>
        <v>46</v>
      </c>
      <c r="G6" s="24">
        <f>ROUND('[1]Прил. 1 АПП_базовая '!$D$42*0.51,2)</f>
        <v>2097.34</v>
      </c>
      <c r="H6" s="25">
        <f>F6*G6</f>
        <v>96477.640000000014</v>
      </c>
      <c r="I6" s="25">
        <f>ROUND(H6/1000,2)</f>
        <v>96.48</v>
      </c>
      <c r="J6" s="24">
        <f>'[1]прил. № 17'!J8</f>
        <v>4983.53</v>
      </c>
      <c r="K6" s="17">
        <f>ROUND(I6/J6,2)+1</f>
        <v>1.02</v>
      </c>
      <c r="L6" s="26">
        <f>J6*K6</f>
        <v>5083.2006000000001</v>
      </c>
    </row>
    <row r="7" spans="1:12" ht="25.5" customHeight="1" x14ac:dyDescent="0.25">
      <c r="A7" s="21">
        <v>2</v>
      </c>
      <c r="B7" s="22" t="s">
        <v>2</v>
      </c>
      <c r="C7" s="21">
        <v>222</v>
      </c>
      <c r="D7" s="21">
        <v>36</v>
      </c>
      <c r="E7" s="23">
        <v>1</v>
      </c>
      <c r="F7" s="23">
        <f t="shared" si="0"/>
        <v>36</v>
      </c>
      <c r="G7" s="24">
        <f>ROUND('[1]Прил. 1 АПП_базовая '!$D$42*0.51,2)</f>
        <v>2097.34</v>
      </c>
      <c r="H7" s="25">
        <f t="shared" ref="H7:H25" si="1">F7*G7</f>
        <v>75504.240000000005</v>
      </c>
      <c r="I7" s="25">
        <f t="shared" ref="I7:I27" si="2">ROUND(H7/1000,2)</f>
        <v>75.5</v>
      </c>
      <c r="J7" s="24">
        <f>'[1]прил. № 17'!J9</f>
        <v>4983.53</v>
      </c>
      <c r="K7" s="17">
        <f t="shared" ref="K7:K26" si="3">ROUND(I7/J7,2)+1</f>
        <v>1.02</v>
      </c>
      <c r="L7" s="26">
        <f t="shared" ref="L7:L25" si="4">J7*K7</f>
        <v>5083.2006000000001</v>
      </c>
    </row>
    <row r="8" spans="1:12" ht="25.5" customHeight="1" x14ac:dyDescent="0.25">
      <c r="A8" s="21">
        <v>3</v>
      </c>
      <c r="B8" s="22" t="s">
        <v>40</v>
      </c>
      <c r="C8" s="27">
        <v>49</v>
      </c>
      <c r="D8" s="27">
        <v>22</v>
      </c>
      <c r="E8" s="23">
        <v>1</v>
      </c>
      <c r="F8" s="23">
        <f t="shared" si="0"/>
        <v>22</v>
      </c>
      <c r="G8" s="24">
        <f>ROUND('[1]Прил. 1 АПП_базовая '!$D$42*0.51,2)</f>
        <v>2097.34</v>
      </c>
      <c r="H8" s="25">
        <f t="shared" si="1"/>
        <v>46141.48</v>
      </c>
      <c r="I8" s="25">
        <f t="shared" si="2"/>
        <v>46.14</v>
      </c>
      <c r="J8" s="24">
        <f>'[1]прил. № 17'!J10</f>
        <v>2890.44</v>
      </c>
      <c r="K8" s="17">
        <f t="shared" si="3"/>
        <v>1.02</v>
      </c>
      <c r="L8" s="26">
        <f t="shared" si="4"/>
        <v>2948.2488000000003</v>
      </c>
    </row>
    <row r="9" spans="1:12" ht="25.5" customHeight="1" x14ac:dyDescent="0.25">
      <c r="A9" s="21">
        <v>4</v>
      </c>
      <c r="B9" s="22" t="s">
        <v>42</v>
      </c>
      <c r="C9" s="21">
        <v>129</v>
      </c>
      <c r="D9" s="21">
        <v>10</v>
      </c>
      <c r="E9" s="23">
        <v>1</v>
      </c>
      <c r="F9" s="23">
        <f t="shared" si="0"/>
        <v>10</v>
      </c>
      <c r="G9" s="24">
        <f>ROUND('[1]Прил. 1 АПП_базовая '!$D$42*0.51,2)</f>
        <v>2097.34</v>
      </c>
      <c r="H9" s="25">
        <f t="shared" si="1"/>
        <v>20973.4</v>
      </c>
      <c r="I9" s="25">
        <f t="shared" si="2"/>
        <v>20.97</v>
      </c>
      <c r="J9" s="24">
        <f>'[1]прил. № 17'!J11</f>
        <v>4983.53</v>
      </c>
      <c r="K9" s="17">
        <f t="shared" si="3"/>
        <v>1</v>
      </c>
      <c r="L9" s="26">
        <f t="shared" si="4"/>
        <v>4983.53</v>
      </c>
    </row>
    <row r="10" spans="1:12" ht="25.5" customHeight="1" x14ac:dyDescent="0.25">
      <c r="A10" s="21">
        <v>5</v>
      </c>
      <c r="B10" s="22" t="s">
        <v>3</v>
      </c>
      <c r="C10" s="21">
        <v>174</v>
      </c>
      <c r="D10" s="21">
        <v>17</v>
      </c>
      <c r="E10" s="23">
        <v>1</v>
      </c>
      <c r="F10" s="23">
        <f t="shared" si="0"/>
        <v>17</v>
      </c>
      <c r="G10" s="24">
        <f>ROUND('[1]Прил. 1 АПП_базовая '!$D$42*0.51,2)</f>
        <v>2097.34</v>
      </c>
      <c r="H10" s="25">
        <f t="shared" si="1"/>
        <v>35654.78</v>
      </c>
      <c r="I10" s="25">
        <f t="shared" si="2"/>
        <v>35.65</v>
      </c>
      <c r="J10" s="24">
        <f>'[1]прил. № 17'!J12</f>
        <v>4983.53</v>
      </c>
      <c r="K10" s="17">
        <f t="shared" si="3"/>
        <v>1.01</v>
      </c>
      <c r="L10" s="26">
        <f t="shared" si="4"/>
        <v>5033.3652999999995</v>
      </c>
    </row>
    <row r="11" spans="1:12" ht="25.5" customHeight="1" x14ac:dyDescent="0.25">
      <c r="A11" s="21">
        <v>6</v>
      </c>
      <c r="B11" s="22" t="s">
        <v>20</v>
      </c>
      <c r="C11" s="18">
        <v>283</v>
      </c>
      <c r="D11" s="18">
        <v>56</v>
      </c>
      <c r="E11" s="23">
        <v>1</v>
      </c>
      <c r="F11" s="23">
        <f t="shared" si="0"/>
        <v>56</v>
      </c>
      <c r="G11" s="24">
        <f>ROUND('[1]Прил. 1 АПП_базовая '!$D$42*0.51,2)</f>
        <v>2097.34</v>
      </c>
      <c r="H11" s="25">
        <f t="shared" si="1"/>
        <v>117451.04000000001</v>
      </c>
      <c r="I11" s="25">
        <f t="shared" si="2"/>
        <v>117.45</v>
      </c>
      <c r="J11" s="24">
        <f>'[1]прил. № 17'!J13</f>
        <v>4983.53</v>
      </c>
      <c r="K11" s="17">
        <f t="shared" si="3"/>
        <v>1.02</v>
      </c>
      <c r="L11" s="26">
        <f t="shared" si="4"/>
        <v>5083.2006000000001</v>
      </c>
    </row>
    <row r="12" spans="1:12" ht="25.5" customHeight="1" x14ac:dyDescent="0.25">
      <c r="A12" s="21">
        <v>7</v>
      </c>
      <c r="B12" s="22" t="s">
        <v>22</v>
      </c>
      <c r="C12" s="18">
        <v>289</v>
      </c>
      <c r="D12" s="18">
        <v>49</v>
      </c>
      <c r="E12" s="23">
        <v>1</v>
      </c>
      <c r="F12" s="23">
        <f t="shared" si="0"/>
        <v>49</v>
      </c>
      <c r="G12" s="24">
        <f>ROUND('[1]Прил. 1 АПП_базовая '!$D$42*0.51,2)</f>
        <v>2097.34</v>
      </c>
      <c r="H12" s="25">
        <f t="shared" si="1"/>
        <v>102769.66</v>
      </c>
      <c r="I12" s="25">
        <f t="shared" si="2"/>
        <v>102.77</v>
      </c>
      <c r="J12" s="24">
        <f>'[1]прил. № 17'!J14</f>
        <v>4983.53</v>
      </c>
      <c r="K12" s="17">
        <f t="shared" si="3"/>
        <v>1.02</v>
      </c>
      <c r="L12" s="26">
        <f t="shared" si="4"/>
        <v>5083.2006000000001</v>
      </c>
    </row>
    <row r="13" spans="1:12" ht="25.5" customHeight="1" x14ac:dyDescent="0.25">
      <c r="A13" s="21">
        <v>8</v>
      </c>
      <c r="B13" s="22" t="s">
        <v>4</v>
      </c>
      <c r="C13" s="18">
        <v>416</v>
      </c>
      <c r="D13" s="18">
        <v>68</v>
      </c>
      <c r="E13" s="23">
        <v>1</v>
      </c>
      <c r="F13" s="23">
        <f t="shared" si="0"/>
        <v>68</v>
      </c>
      <c r="G13" s="24">
        <f>ROUND('[1]Прил. 1 АПП_базовая '!$D$42*0.51,2)</f>
        <v>2097.34</v>
      </c>
      <c r="H13" s="25">
        <f t="shared" si="1"/>
        <v>142619.12</v>
      </c>
      <c r="I13" s="25">
        <f t="shared" si="2"/>
        <v>142.62</v>
      </c>
      <c r="J13" s="24">
        <f>'[1]прил. № 17'!J15</f>
        <v>4983.53</v>
      </c>
      <c r="K13" s="17">
        <f t="shared" si="3"/>
        <v>1.03</v>
      </c>
      <c r="L13" s="26">
        <f t="shared" si="4"/>
        <v>5133.0358999999999</v>
      </c>
    </row>
    <row r="14" spans="1:12" ht="25.5" customHeight="1" x14ac:dyDescent="0.25">
      <c r="A14" s="21">
        <v>9</v>
      </c>
      <c r="B14" s="22" t="s">
        <v>44</v>
      </c>
      <c r="C14" s="18">
        <v>214</v>
      </c>
      <c r="D14" s="18">
        <v>56</v>
      </c>
      <c r="E14" s="23">
        <v>1</v>
      </c>
      <c r="F14" s="23">
        <f t="shared" si="0"/>
        <v>56</v>
      </c>
      <c r="G14" s="24">
        <f>ROUND('[1]Прил. 1 АПП_базовая '!$D$42*0.51,2)</f>
        <v>2097.34</v>
      </c>
      <c r="H14" s="25">
        <f t="shared" si="1"/>
        <v>117451.04000000001</v>
      </c>
      <c r="I14" s="25">
        <f t="shared" si="2"/>
        <v>117.45</v>
      </c>
      <c r="J14" s="24">
        <f>'[1]прил. № 17'!J16</f>
        <v>4983.53</v>
      </c>
      <c r="K14" s="17">
        <f t="shared" si="3"/>
        <v>1.02</v>
      </c>
      <c r="L14" s="26">
        <f t="shared" si="4"/>
        <v>5083.2006000000001</v>
      </c>
    </row>
    <row r="15" spans="1:12" ht="25.5" customHeight="1" x14ac:dyDescent="0.25">
      <c r="A15" s="21">
        <v>10</v>
      </c>
      <c r="B15" s="22" t="s">
        <v>23</v>
      </c>
      <c r="C15" s="18">
        <v>147</v>
      </c>
      <c r="D15" s="18">
        <v>45</v>
      </c>
      <c r="E15" s="23">
        <v>1</v>
      </c>
      <c r="F15" s="23">
        <f t="shared" si="0"/>
        <v>45</v>
      </c>
      <c r="G15" s="24">
        <f>ROUND('[1]Прил. 1 АПП_базовая '!$D$42*0.51,2)</f>
        <v>2097.34</v>
      </c>
      <c r="H15" s="25">
        <f t="shared" si="1"/>
        <v>94380.3</v>
      </c>
      <c r="I15" s="25">
        <f t="shared" si="2"/>
        <v>94.38</v>
      </c>
      <c r="J15" s="24">
        <f>'[1]прил. № 17'!J17</f>
        <v>4983.53</v>
      </c>
      <c r="K15" s="17">
        <f t="shared" si="3"/>
        <v>1.02</v>
      </c>
      <c r="L15" s="26">
        <f t="shared" si="4"/>
        <v>5083.2006000000001</v>
      </c>
    </row>
    <row r="16" spans="1:12" ht="25.5" customHeight="1" x14ac:dyDescent="0.25">
      <c r="A16" s="21">
        <v>11</v>
      </c>
      <c r="B16" s="22" t="s">
        <v>33</v>
      </c>
      <c r="C16" s="18">
        <v>235</v>
      </c>
      <c r="D16" s="18">
        <v>84</v>
      </c>
      <c r="E16" s="23">
        <v>1</v>
      </c>
      <c r="F16" s="23">
        <f t="shared" si="0"/>
        <v>84</v>
      </c>
      <c r="G16" s="24">
        <f>ROUND('[1]Прил. 1 АПП_базовая '!$D$42*0.51,2)</f>
        <v>2097.34</v>
      </c>
      <c r="H16" s="25">
        <f t="shared" si="1"/>
        <v>176176.56</v>
      </c>
      <c r="I16" s="25">
        <f t="shared" si="2"/>
        <v>176.18</v>
      </c>
      <c r="J16" s="24">
        <f>'[1]прил. № 17'!J18</f>
        <v>4983.53</v>
      </c>
      <c r="K16" s="17">
        <f t="shared" si="3"/>
        <v>1.04</v>
      </c>
      <c r="L16" s="26">
        <f t="shared" si="4"/>
        <v>5182.8711999999996</v>
      </c>
    </row>
    <row r="17" spans="1:12" ht="25.5" customHeight="1" x14ac:dyDescent="0.25">
      <c r="A17" s="21">
        <v>12</v>
      </c>
      <c r="B17" s="22" t="s">
        <v>24</v>
      </c>
      <c r="C17" s="18">
        <v>423</v>
      </c>
      <c r="D17" s="18">
        <v>92</v>
      </c>
      <c r="E17" s="23">
        <v>1</v>
      </c>
      <c r="F17" s="23">
        <f t="shared" si="0"/>
        <v>92</v>
      </c>
      <c r="G17" s="24">
        <f>ROUND('[1]Прил. 1 АПП_базовая '!$D$42*0.51,2)</f>
        <v>2097.34</v>
      </c>
      <c r="H17" s="25">
        <f t="shared" si="1"/>
        <v>192955.28000000003</v>
      </c>
      <c r="I17" s="25">
        <f t="shared" si="2"/>
        <v>192.96</v>
      </c>
      <c r="J17" s="24">
        <f>'[1]прил. № 17'!J19</f>
        <v>4983.53</v>
      </c>
      <c r="K17" s="17">
        <f t="shared" si="3"/>
        <v>1.04</v>
      </c>
      <c r="L17" s="26">
        <f t="shared" si="4"/>
        <v>5182.8711999999996</v>
      </c>
    </row>
    <row r="18" spans="1:12" ht="25.5" customHeight="1" x14ac:dyDescent="0.25">
      <c r="A18" s="21">
        <v>13</v>
      </c>
      <c r="B18" s="22" t="s">
        <v>25</v>
      </c>
      <c r="C18" s="18">
        <v>314</v>
      </c>
      <c r="D18" s="18">
        <v>55</v>
      </c>
      <c r="E18" s="23">
        <v>1</v>
      </c>
      <c r="F18" s="23">
        <f t="shared" si="0"/>
        <v>55</v>
      </c>
      <c r="G18" s="24">
        <f>ROUND('[1]Прил. 1 АПП_базовая '!$D$42*0.51,2)</f>
        <v>2097.34</v>
      </c>
      <c r="H18" s="25">
        <f t="shared" si="1"/>
        <v>115353.70000000001</v>
      </c>
      <c r="I18" s="25">
        <f t="shared" si="2"/>
        <v>115.35</v>
      </c>
      <c r="J18" s="24">
        <f>'[1]прил. № 17'!J20</f>
        <v>4983.53</v>
      </c>
      <c r="K18" s="17">
        <f t="shared" si="3"/>
        <v>1.02</v>
      </c>
      <c r="L18" s="26">
        <f t="shared" si="4"/>
        <v>5083.2006000000001</v>
      </c>
    </row>
    <row r="19" spans="1:12" ht="25.5" customHeight="1" x14ac:dyDescent="0.25">
      <c r="A19" s="21">
        <v>14</v>
      </c>
      <c r="B19" s="22" t="s">
        <v>45</v>
      </c>
      <c r="C19" s="18">
        <v>177</v>
      </c>
      <c r="D19" s="18">
        <v>22</v>
      </c>
      <c r="E19" s="23">
        <v>1</v>
      </c>
      <c r="F19" s="23">
        <f t="shared" si="0"/>
        <v>22</v>
      </c>
      <c r="G19" s="24">
        <f>ROUND('[1]Прил. 1 АПП_базовая '!$D$42*0.51,2)</f>
        <v>2097.34</v>
      </c>
      <c r="H19" s="25">
        <f t="shared" si="1"/>
        <v>46141.48</v>
      </c>
      <c r="I19" s="25">
        <f t="shared" si="2"/>
        <v>46.14</v>
      </c>
      <c r="J19" s="24">
        <f>'[1]прил. № 17'!J21</f>
        <v>4983.53</v>
      </c>
      <c r="K19" s="17">
        <f t="shared" si="3"/>
        <v>1.01</v>
      </c>
      <c r="L19" s="26">
        <f t="shared" si="4"/>
        <v>5033.3652999999995</v>
      </c>
    </row>
    <row r="20" spans="1:12" ht="25.5" customHeight="1" x14ac:dyDescent="0.25">
      <c r="A20" s="21">
        <v>15</v>
      </c>
      <c r="B20" s="22" t="s">
        <v>26</v>
      </c>
      <c r="C20" s="18">
        <v>315</v>
      </c>
      <c r="D20" s="18">
        <v>61</v>
      </c>
      <c r="E20" s="23">
        <v>1</v>
      </c>
      <c r="F20" s="23">
        <f t="shared" si="0"/>
        <v>61</v>
      </c>
      <c r="G20" s="24">
        <f>ROUND('[1]Прил. 1 АПП_базовая '!$D$42*0.51,2)</f>
        <v>2097.34</v>
      </c>
      <c r="H20" s="25">
        <f t="shared" si="1"/>
        <v>127937.74</v>
      </c>
      <c r="I20" s="25">
        <f t="shared" si="2"/>
        <v>127.94</v>
      </c>
      <c r="J20" s="24">
        <f>'[1]прил. № 17'!J22</f>
        <v>4983.53</v>
      </c>
      <c r="K20" s="17">
        <f t="shared" si="3"/>
        <v>1.03</v>
      </c>
      <c r="L20" s="26">
        <f t="shared" si="4"/>
        <v>5133.0358999999999</v>
      </c>
    </row>
    <row r="21" spans="1:12" ht="25.5" customHeight="1" x14ac:dyDescent="0.25">
      <c r="A21" s="21">
        <v>16</v>
      </c>
      <c r="B21" s="22" t="s">
        <v>5</v>
      </c>
      <c r="C21" s="18">
        <v>313</v>
      </c>
      <c r="D21" s="18">
        <v>46</v>
      </c>
      <c r="E21" s="23">
        <v>1</v>
      </c>
      <c r="F21" s="23">
        <f t="shared" si="0"/>
        <v>46</v>
      </c>
      <c r="G21" s="24">
        <f>ROUND('[1]Прил. 1 АПП_базовая '!$D$42*0.51,2)</f>
        <v>2097.34</v>
      </c>
      <c r="H21" s="25">
        <f t="shared" si="1"/>
        <v>96477.640000000014</v>
      </c>
      <c r="I21" s="25">
        <f t="shared" si="2"/>
        <v>96.48</v>
      </c>
      <c r="J21" s="24">
        <f>'[1]прил. № 17'!J23</f>
        <v>4983.53</v>
      </c>
      <c r="K21" s="17">
        <f t="shared" si="3"/>
        <v>1.02</v>
      </c>
      <c r="L21" s="26">
        <f t="shared" si="4"/>
        <v>5083.2006000000001</v>
      </c>
    </row>
    <row r="22" spans="1:12" ht="25.5" customHeight="1" x14ac:dyDescent="0.25">
      <c r="A22" s="21">
        <v>17</v>
      </c>
      <c r="B22" s="22" t="s">
        <v>28</v>
      </c>
      <c r="C22" s="18">
        <v>222</v>
      </c>
      <c r="D22" s="18">
        <v>89</v>
      </c>
      <c r="E22" s="23">
        <v>1</v>
      </c>
      <c r="F22" s="23">
        <f t="shared" si="0"/>
        <v>89</v>
      </c>
      <c r="G22" s="24">
        <f>ROUND('[1]Прил. 1 АПП_базовая '!$D$42*0.51,2)</f>
        <v>2097.34</v>
      </c>
      <c r="H22" s="25">
        <f t="shared" si="1"/>
        <v>186663.26</v>
      </c>
      <c r="I22" s="25">
        <f t="shared" si="2"/>
        <v>186.66</v>
      </c>
      <c r="J22" s="24">
        <f>'[1]прил. № 17'!J24</f>
        <v>4983.53</v>
      </c>
      <c r="K22" s="17">
        <f t="shared" si="3"/>
        <v>1.04</v>
      </c>
      <c r="L22" s="26">
        <f t="shared" si="4"/>
        <v>5182.8711999999996</v>
      </c>
    </row>
    <row r="23" spans="1:12" ht="25.5" customHeight="1" x14ac:dyDescent="0.25">
      <c r="A23" s="21">
        <v>18</v>
      </c>
      <c r="B23" s="22" t="s">
        <v>29</v>
      </c>
      <c r="C23" s="18">
        <v>127</v>
      </c>
      <c r="D23" s="18">
        <v>52</v>
      </c>
      <c r="E23" s="23">
        <v>1</v>
      </c>
      <c r="F23" s="23">
        <f t="shared" si="0"/>
        <v>52</v>
      </c>
      <c r="G23" s="24">
        <f>ROUND('[1]Прил. 1 АПП_базовая '!$D$42*0.51,2)</f>
        <v>2097.34</v>
      </c>
      <c r="H23" s="25">
        <f t="shared" si="1"/>
        <v>109061.68000000001</v>
      </c>
      <c r="I23" s="25">
        <f t="shared" si="2"/>
        <v>109.06</v>
      </c>
      <c r="J23" s="24">
        <f>'[1]прил. № 17'!J25</f>
        <v>4983.53</v>
      </c>
      <c r="K23" s="17">
        <f t="shared" si="3"/>
        <v>1.02</v>
      </c>
      <c r="L23" s="26">
        <f t="shared" si="4"/>
        <v>5083.2006000000001</v>
      </c>
    </row>
    <row r="24" spans="1:12" ht="25.5" customHeight="1" x14ac:dyDescent="0.25">
      <c r="A24" s="21">
        <v>19</v>
      </c>
      <c r="B24" s="22" t="s">
        <v>30</v>
      </c>
      <c r="C24" s="28">
        <v>91</v>
      </c>
      <c r="D24" s="28">
        <v>37</v>
      </c>
      <c r="E24" s="23">
        <v>1</v>
      </c>
      <c r="F24" s="23">
        <f t="shared" si="0"/>
        <v>37</v>
      </c>
      <c r="G24" s="24">
        <f>ROUND('[1]Прил. 1 АПП_базовая '!$D$42*0.51,2)</f>
        <v>2097.34</v>
      </c>
      <c r="H24" s="25">
        <f t="shared" si="1"/>
        <v>77601.58</v>
      </c>
      <c r="I24" s="25">
        <f t="shared" si="2"/>
        <v>77.599999999999994</v>
      </c>
      <c r="J24" s="24">
        <f>'[1]прил. № 17'!J26</f>
        <v>2890.44</v>
      </c>
      <c r="K24" s="17">
        <f t="shared" si="3"/>
        <v>1.03</v>
      </c>
      <c r="L24" s="26">
        <f t="shared" si="4"/>
        <v>2977.1532000000002</v>
      </c>
    </row>
    <row r="25" spans="1:12" ht="34.5" customHeight="1" x14ac:dyDescent="0.25">
      <c r="A25" s="21">
        <v>20</v>
      </c>
      <c r="B25" s="22" t="s">
        <v>27</v>
      </c>
      <c r="C25" s="28">
        <v>89</v>
      </c>
      <c r="D25" s="28">
        <v>32</v>
      </c>
      <c r="E25" s="23">
        <v>1</v>
      </c>
      <c r="F25" s="23">
        <f t="shared" si="0"/>
        <v>32</v>
      </c>
      <c r="G25" s="24">
        <f>ROUND('[1]Прил. 1 АПП_базовая '!$D$42*0.51,2)</f>
        <v>2097.34</v>
      </c>
      <c r="H25" s="25">
        <f t="shared" si="1"/>
        <v>67114.880000000005</v>
      </c>
      <c r="I25" s="25">
        <f t="shared" si="2"/>
        <v>67.11</v>
      </c>
      <c r="J25" s="24">
        <f>'[1]прил. № 17'!J27</f>
        <v>2890.44</v>
      </c>
      <c r="K25" s="17">
        <f t="shared" si="3"/>
        <v>1.02</v>
      </c>
      <c r="L25" s="26">
        <f t="shared" si="4"/>
        <v>2948.2488000000003</v>
      </c>
    </row>
    <row r="26" spans="1:12" x14ac:dyDescent="0.25">
      <c r="H26" s="26">
        <f>SUM(H6:H25)</f>
        <v>2044906.5</v>
      </c>
      <c r="I26" s="17">
        <f t="shared" si="2"/>
        <v>2044.91</v>
      </c>
      <c r="J26" s="29">
        <f>SUM(J6:J25)</f>
        <v>93391.329999999987</v>
      </c>
      <c r="K26" s="17">
        <f t="shared" si="3"/>
        <v>1.02</v>
      </c>
      <c r="L26" s="26">
        <f>SUM(L6:L25)</f>
        <v>95487.402199999997</v>
      </c>
    </row>
    <row r="27" spans="1:12" x14ac:dyDescent="0.25">
      <c r="H27" s="26">
        <f>H26/1000</f>
        <v>2044.9065000000001</v>
      </c>
      <c r="I27" s="17">
        <f t="shared" si="2"/>
        <v>2.04</v>
      </c>
    </row>
    <row r="29" spans="1:12" x14ac:dyDescent="0.25">
      <c r="H29" s="26">
        <f>L26-J26</f>
        <v>2096.0722000000096</v>
      </c>
    </row>
    <row r="31" spans="1:12" x14ac:dyDescent="0.25">
      <c r="L31" s="26">
        <f>ROUND(L23+L22+L21+L20+L19+L18+L17+L16+L15+L14+L13+L12+L11+L10+L9+L7+L6,1)</f>
        <v>86613.8</v>
      </c>
    </row>
    <row r="33" spans="12:12" x14ac:dyDescent="0.25">
      <c r="L33" s="26">
        <f>ROUND(L25+L24+L8,1)</f>
        <v>8873.7000000000007</v>
      </c>
    </row>
    <row r="34" spans="12:12" x14ac:dyDescent="0.25">
      <c r="L34" s="26">
        <f>L33+L31</f>
        <v>95487.5</v>
      </c>
    </row>
  </sheetData>
  <mergeCells count="1">
    <mergeCell ref="A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 № 17</vt:lpstr>
      <vt:lpstr>Лист1</vt:lpstr>
      <vt:lpstr>расчет ФАП_коэфф_спец</vt:lpstr>
      <vt:lpstr>'прил. №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Рискин Евгений</cp:lastModifiedBy>
  <cp:lastPrinted>2024-03-27T02:47:18Z</cp:lastPrinted>
  <dcterms:created xsi:type="dcterms:W3CDTF">2019-12-04T03:51:34Z</dcterms:created>
  <dcterms:modified xsi:type="dcterms:W3CDTF">2024-03-27T02:47:24Z</dcterms:modified>
</cp:coreProperties>
</file>